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llingdon.sharepoint.com/sites/Finance/Shared Documents/Fininfo/Schools Forum/2023/Schools Forum report 23/18th October 23 SF/Consulatation/"/>
    </mc:Choice>
  </mc:AlternateContent>
  <xr:revisionPtr revIDLastSave="0" documentId="8_{6F72931E-8DD6-48DF-95C1-F151A7C182F7}" xr6:coauthVersionLast="47" xr6:coauthVersionMax="47" xr10:uidLastSave="{00000000-0000-0000-0000-000000000000}"/>
  <bookViews>
    <workbookView xWindow="-110" yWindow="-110" windowWidth="22780" windowHeight="14660" xr2:uid="{8805273F-168F-4977-BB8E-0E4B6D6B08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9" i="1" l="1"/>
  <c r="V26" i="1" l="1"/>
  <c r="U26" i="1"/>
  <c r="N26" i="1"/>
  <c r="M26" i="1"/>
  <c r="V25" i="1"/>
  <c r="U25" i="1"/>
  <c r="P25" i="1"/>
  <c r="Q25" i="1" s="1"/>
  <c r="N25" i="1"/>
  <c r="M25" i="1"/>
  <c r="V24" i="1"/>
  <c r="U24" i="1"/>
  <c r="V23" i="1"/>
  <c r="U23" i="1"/>
  <c r="V22" i="1"/>
  <c r="U22" i="1"/>
  <c r="N22" i="1"/>
  <c r="M22" i="1"/>
  <c r="I22" i="1"/>
  <c r="H22" i="1"/>
  <c r="V21" i="1"/>
  <c r="U21" i="1"/>
  <c r="N21" i="1"/>
  <c r="M21" i="1"/>
  <c r="I21" i="1"/>
  <c r="H21" i="1"/>
  <c r="V20" i="1"/>
  <c r="U20" i="1"/>
  <c r="N20" i="1"/>
  <c r="M20" i="1"/>
  <c r="I20" i="1"/>
  <c r="H20" i="1"/>
  <c r="V19" i="1"/>
  <c r="U19" i="1"/>
  <c r="N19" i="1"/>
  <c r="M19" i="1"/>
  <c r="I19" i="1"/>
  <c r="H19" i="1"/>
  <c r="V18" i="1"/>
  <c r="U18" i="1"/>
  <c r="N18" i="1"/>
  <c r="M18" i="1"/>
  <c r="I18" i="1"/>
  <c r="H18" i="1"/>
  <c r="V17" i="1"/>
  <c r="U17" i="1"/>
  <c r="N17" i="1"/>
  <c r="M17" i="1"/>
  <c r="I17" i="1"/>
  <c r="H17" i="1"/>
  <c r="V16" i="1"/>
  <c r="U16" i="1"/>
  <c r="N16" i="1"/>
  <c r="M16" i="1"/>
  <c r="I16" i="1"/>
  <c r="H16" i="1"/>
  <c r="V15" i="1"/>
  <c r="U15" i="1"/>
  <c r="N15" i="1"/>
  <c r="M15" i="1"/>
  <c r="I15" i="1"/>
  <c r="H15" i="1"/>
  <c r="V14" i="1"/>
  <c r="U14" i="1"/>
  <c r="N14" i="1"/>
  <c r="M14" i="1"/>
  <c r="I14" i="1"/>
  <c r="H14" i="1"/>
  <c r="V13" i="1"/>
  <c r="U13" i="1"/>
  <c r="Q13" i="1"/>
  <c r="P13" i="1"/>
  <c r="N13" i="1"/>
  <c r="M13" i="1"/>
  <c r="I13" i="1"/>
  <c r="H13" i="1"/>
  <c r="V12" i="1"/>
  <c r="U12" i="1"/>
  <c r="N12" i="1"/>
  <c r="M12" i="1"/>
  <c r="I12" i="1"/>
  <c r="H12" i="1"/>
  <c r="V11" i="1"/>
  <c r="Q11" i="1"/>
  <c r="N11" i="1"/>
  <c r="I11" i="1"/>
  <c r="V10" i="1"/>
  <c r="Q10" i="1"/>
  <c r="N10" i="1"/>
  <c r="I10" i="1"/>
  <c r="P9" i="1"/>
  <c r="M9" i="1"/>
  <c r="H9" i="1"/>
  <c r="K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Louise McNamara</author>
  </authors>
  <commentList>
    <comment ref="B20" authorId="0" shapeId="0" xr:uid="{162B6222-940F-4680-829D-3DF310B53A0E}">
      <text>
        <r>
          <rPr>
            <b/>
            <sz val="9"/>
            <color indexed="81"/>
            <rFont val="Tahoma"/>
            <family val="2"/>
          </rPr>
          <t>Louise McNamara:</t>
        </r>
        <r>
          <rPr>
            <sz val="9"/>
            <color indexed="81"/>
            <rFont val="Tahoma"/>
            <family val="2"/>
          </rPr>
          <t xml:space="preserve">
reduced from £1050 in 1819</t>
        </r>
      </text>
    </comment>
  </commentList>
</comments>
</file>

<file path=xl/sharedStrings.xml><?xml version="1.0" encoding="utf-8"?>
<sst xmlns="http://schemas.openxmlformats.org/spreadsheetml/2006/main" count="63" uniqueCount="47">
  <si>
    <t>UNIT RATES 2023-24 and 24-25 for Formula Modelling</t>
  </si>
  <si>
    <t>Model 4</t>
  </si>
  <si>
    <t>NFF 23-24</t>
  </si>
  <si>
    <t>ACTUAL RATES 2023-24 FORMULA</t>
  </si>
  <si>
    <t>NFF 24-25</t>
  </si>
  <si>
    <t>Model rates 2024-25 FORMULA</t>
  </si>
  <si>
    <t>ACA</t>
  </si>
  <si>
    <t>Partial Move to NFF Rates with focus on Hillingdon Priorities</t>
  </si>
  <si>
    <t>NFF Rates</t>
  </si>
  <si>
    <t>NFF Rates inc ACA</t>
  </si>
  <si>
    <t>NFF Rates inc 2024-25</t>
  </si>
  <si>
    <t>24-25 Unit Rates incl ACA % Increase</t>
  </si>
  <si>
    <t>MSAG 23/24 Added to 24/25 Unit Rates</t>
  </si>
  <si>
    <t>Local Rates 2024-25 - AWPU and FSM6 &amp; NFF rates for other factors</t>
  </si>
  <si>
    <t>UNIT RATES</t>
  </si>
  <si>
    <t>PRIM</t>
  </si>
  <si>
    <t>SEC</t>
  </si>
  <si>
    <t>PRIM %</t>
  </si>
  <si>
    <t>SEC %</t>
  </si>
  <si>
    <t>Prim AWPU</t>
  </si>
  <si>
    <t>KS3 AWPU</t>
  </si>
  <si>
    <t>KS4 AWPU</t>
  </si>
  <si>
    <t>FSM</t>
  </si>
  <si>
    <t>FSM Ever 6</t>
  </si>
  <si>
    <t>IDACI F</t>
  </si>
  <si>
    <t>IDACI E</t>
  </si>
  <si>
    <t>IDACI D</t>
  </si>
  <si>
    <t>IDACI C</t>
  </si>
  <si>
    <t>IDACI B</t>
  </si>
  <si>
    <t>IDACI A</t>
  </si>
  <si>
    <t>Low Prior Attainment</t>
  </si>
  <si>
    <t>EAL 3</t>
  </si>
  <si>
    <t>Mobility</t>
  </si>
  <si>
    <t xml:space="preserve">Split sites basic </t>
  </si>
  <si>
    <t>Split sites distance</t>
  </si>
  <si>
    <t>Lump Sum</t>
  </si>
  <si>
    <t>Sparsity</t>
  </si>
  <si>
    <t>1.1.31</t>
  </si>
  <si>
    <t xml:space="preserve">no cap </t>
  </si>
  <si>
    <t>1.1.32</t>
  </si>
  <si>
    <t xml:space="preserve">MFG </t>
  </si>
  <si>
    <t xml:space="preserve">0.75% Tfr </t>
  </si>
  <si>
    <t>Prim:Sec Ratio</t>
  </si>
  <si>
    <t>Formula Modelling based on NFF Update - October 2023</t>
  </si>
  <si>
    <t>1 to 1.31</t>
  </si>
  <si>
    <t>Models based on October 2022 data</t>
  </si>
  <si>
    <t xml:space="preserve">MSAG rolled in 24-25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</si>
</sst>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0"/>
    <numFmt numFmtId="165" formatCode="0.00000"/>
    <numFmt numFmtId="166" formatCode="_-* #,##0_-;\-* #,##0_-;_-* &quot;-&quot;??_-;_-@_-"/>
    <numFmt numFmtId="167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Malgun Gothic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0" borderId="0" xfId="0" applyFont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5" fillId="4" borderId="6" xfId="0" applyFont="1" applyFill="1" applyBorder="1"/>
    <xf numFmtId="0" fontId="5" fillId="4" borderId="7" xfId="0" applyFont="1" applyFill="1" applyBorder="1"/>
    <xf numFmtId="0" fontId="5" fillId="4" borderId="4" xfId="0" applyFont="1" applyFill="1" applyBorder="1"/>
    <xf numFmtId="0" fontId="5" fillId="4" borderId="8" xfId="0" applyFont="1" applyFill="1" applyBorder="1"/>
    <xf numFmtId="0" fontId="6" fillId="5" borderId="0" xfId="0" applyFont="1" applyFill="1"/>
    <xf numFmtId="0" fontId="7" fillId="0" borderId="0" xfId="0" applyFont="1"/>
    <xf numFmtId="0" fontId="8" fillId="6" borderId="5" xfId="0" applyFont="1" applyFill="1" applyBorder="1" applyAlignment="1">
      <alignment vertical="center"/>
    </xf>
    <xf numFmtId="0" fontId="8" fillId="6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vertical="center"/>
    </xf>
    <xf numFmtId="0" fontId="8" fillId="8" borderId="5" xfId="0" applyFont="1" applyFill="1" applyBorder="1" applyAlignment="1">
      <alignment horizontal="center" vertical="center"/>
    </xf>
    <xf numFmtId="165" fontId="3" fillId="3" borderId="5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0" fillId="2" borderId="7" xfId="0" applyFill="1" applyBorder="1"/>
    <xf numFmtId="0" fontId="0" fillId="6" borderId="6" xfId="0" applyFill="1" applyBorder="1"/>
    <xf numFmtId="0" fontId="0" fillId="6" borderId="13" xfId="0" applyFill="1" applyBorder="1"/>
    <xf numFmtId="0" fontId="5" fillId="4" borderId="13" xfId="0" applyFont="1" applyFill="1" applyBorder="1"/>
    <xf numFmtId="0" fontId="0" fillId="8" borderId="6" xfId="0" applyFill="1" applyBorder="1"/>
    <xf numFmtId="0" fontId="0" fillId="3" borderId="5" xfId="0" applyFill="1" applyBorder="1"/>
    <xf numFmtId="0" fontId="0" fillId="0" borderId="14" xfId="0" applyBorder="1"/>
    <xf numFmtId="166" fontId="0" fillId="2" borderId="15" xfId="1" applyNumberFormat="1" applyFont="1" applyFill="1" applyBorder="1"/>
    <xf numFmtId="166" fontId="0" fillId="6" borderId="14" xfId="1" applyNumberFormat="1" applyFont="1" applyFill="1" applyBorder="1"/>
    <xf numFmtId="166" fontId="0" fillId="6" borderId="0" xfId="1" applyNumberFormat="1" applyFont="1" applyFill="1" applyBorder="1"/>
    <xf numFmtId="166" fontId="5" fillId="4" borderId="14" xfId="0" applyNumberFormat="1" applyFont="1" applyFill="1" applyBorder="1"/>
    <xf numFmtId="166" fontId="5" fillId="4" borderId="0" xfId="0" applyNumberFormat="1" applyFont="1" applyFill="1"/>
    <xf numFmtId="167" fontId="5" fillId="4" borderId="14" xfId="2" applyNumberFormat="1" applyFont="1" applyFill="1" applyBorder="1" applyAlignment="1">
      <alignment horizontal="center"/>
    </xf>
    <xf numFmtId="167" fontId="5" fillId="4" borderId="8" xfId="2" applyNumberFormat="1" applyFont="1" applyFill="1" applyBorder="1" applyAlignment="1">
      <alignment horizontal="center"/>
    </xf>
    <xf numFmtId="166" fontId="0" fillId="8" borderId="14" xfId="1" applyNumberFormat="1" applyFont="1" applyFill="1" applyBorder="1"/>
    <xf numFmtId="10" fontId="0" fillId="8" borderId="14" xfId="2" applyNumberFormat="1" applyFont="1" applyFill="1" applyBorder="1"/>
    <xf numFmtId="167" fontId="0" fillId="8" borderId="14" xfId="2" applyNumberFormat="1" applyFont="1" applyFill="1" applyBorder="1"/>
    <xf numFmtId="166" fontId="0" fillId="3" borderId="5" xfId="1" applyNumberFormat="1" applyFont="1" applyFill="1" applyBorder="1"/>
    <xf numFmtId="43" fontId="0" fillId="3" borderId="5" xfId="1" applyFont="1" applyFill="1" applyBorder="1"/>
    <xf numFmtId="43" fontId="0" fillId="2" borderId="15" xfId="1" applyFont="1" applyFill="1" applyBorder="1"/>
    <xf numFmtId="10" fontId="5" fillId="4" borderId="14" xfId="2" applyNumberFormat="1" applyFont="1" applyFill="1" applyBorder="1" applyAlignment="1">
      <alignment horizontal="right"/>
    </xf>
    <xf numFmtId="10" fontId="5" fillId="4" borderId="8" xfId="2" applyNumberFormat="1" applyFont="1" applyFill="1" applyBorder="1" applyAlignment="1">
      <alignment horizontal="right"/>
    </xf>
    <xf numFmtId="166" fontId="0" fillId="2" borderId="9" xfId="1" applyNumberFormat="1" applyFont="1" applyFill="1" applyBorder="1"/>
    <xf numFmtId="166" fontId="0" fillId="8" borderId="12" xfId="1" applyNumberFormat="1" applyFont="1" applyFill="1" applyBorder="1"/>
    <xf numFmtId="0" fontId="10" fillId="0" borderId="0" xfId="0" applyFont="1" applyAlignment="1">
      <alignment vertical="center"/>
    </xf>
    <xf numFmtId="166" fontId="0" fillId="6" borderId="12" xfId="1" applyNumberFormat="1" applyFont="1" applyFill="1" applyBorder="1"/>
    <xf numFmtId="166" fontId="0" fillId="6" borderId="10" xfId="1" applyNumberFormat="1" applyFont="1" applyFill="1" applyBorder="1"/>
    <xf numFmtId="166" fontId="5" fillId="4" borderId="12" xfId="0" applyNumberFormat="1" applyFont="1" applyFill="1" applyBorder="1"/>
    <xf numFmtId="166" fontId="5" fillId="4" borderId="10" xfId="0" applyNumberFormat="1" applyFont="1" applyFill="1" applyBorder="1"/>
    <xf numFmtId="10" fontId="5" fillId="4" borderId="12" xfId="2" applyNumberFormat="1" applyFont="1" applyFill="1" applyBorder="1" applyAlignment="1">
      <alignment horizontal="right"/>
    </xf>
    <xf numFmtId="10" fontId="5" fillId="4" borderId="11" xfId="2" applyNumberFormat="1" applyFont="1" applyFill="1" applyBorder="1" applyAlignment="1">
      <alignment horizontal="right"/>
    </xf>
    <xf numFmtId="167" fontId="0" fillId="8" borderId="12" xfId="2" applyNumberFormat="1" applyFont="1" applyFill="1" applyBorder="1"/>
    <xf numFmtId="0" fontId="0" fillId="10" borderId="5" xfId="0" applyFill="1" applyBorder="1"/>
    <xf numFmtId="0" fontId="0" fillId="3" borderId="0" xfId="0" applyFill="1"/>
    <xf numFmtId="164" fontId="0" fillId="3" borderId="5" xfId="0" applyNumberFormat="1" applyFill="1" applyBorder="1"/>
    <xf numFmtId="164" fontId="0" fillId="3" borderId="2" xfId="0" applyNumberFormat="1" applyFill="1" applyBorder="1"/>
    <xf numFmtId="0" fontId="0" fillId="3" borderId="3" xfId="0" applyFill="1" applyBorder="1"/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0" fillId="3" borderId="6" xfId="0" applyFill="1" applyBorder="1"/>
    <xf numFmtId="0" fontId="5" fillId="3" borderId="6" xfId="0" applyFont="1" applyFill="1" applyBorder="1"/>
    <xf numFmtId="0" fontId="5" fillId="3" borderId="4" xfId="0" applyFont="1" applyFill="1" applyBorder="1"/>
    <xf numFmtId="166" fontId="0" fillId="3" borderId="14" xfId="0" applyNumberFormat="1" applyFill="1" applyBorder="1"/>
    <xf numFmtId="167" fontId="5" fillId="3" borderId="14" xfId="2" applyNumberFormat="1" applyFont="1" applyFill="1" applyBorder="1" applyAlignment="1">
      <alignment horizontal="center"/>
    </xf>
    <xf numFmtId="167" fontId="5" fillId="3" borderId="8" xfId="2" applyNumberFormat="1" applyFont="1" applyFill="1" applyBorder="1" applyAlignment="1">
      <alignment horizontal="center"/>
    </xf>
    <xf numFmtId="166" fontId="0" fillId="3" borderId="12" xfId="0" applyNumberFormat="1" applyFill="1" applyBorder="1"/>
    <xf numFmtId="167" fontId="5" fillId="3" borderId="12" xfId="2" applyNumberFormat="1" applyFont="1" applyFill="1" applyBorder="1" applyAlignment="1">
      <alignment horizontal="center"/>
    </xf>
    <xf numFmtId="167" fontId="5" fillId="3" borderId="11" xfId="2" applyNumberFormat="1" applyFont="1" applyFill="1" applyBorder="1" applyAlignment="1">
      <alignment horizontal="center"/>
    </xf>
    <xf numFmtId="0" fontId="7" fillId="3" borderId="5" xfId="0" applyFont="1" applyFill="1" applyBorder="1"/>
    <xf numFmtId="166" fontId="0" fillId="3" borderId="0" xfId="0" applyNumberFormat="1" applyFill="1"/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3B72B-C692-4E47-97B8-7943909BE99B}">
  <dimension ref="A1:V30"/>
  <sheetViews>
    <sheetView tabSelected="1" workbookViewId="0">
      <selection activeCell="W12" sqref="W12"/>
    </sheetView>
  </sheetViews>
  <sheetFormatPr defaultRowHeight="14.5" x14ac:dyDescent="0.35"/>
  <cols>
    <col min="1" max="1" width="16.7265625" customWidth="1"/>
    <col min="2" max="3" width="8.81640625" hidden="1" customWidth="1"/>
    <col min="4" max="5" width="8.54296875" bestFit="1" customWidth="1"/>
    <col min="6" max="7" width="9" bestFit="1" customWidth="1"/>
    <col min="8" max="8" width="8" customWidth="1"/>
    <col min="9" max="9" width="6.81640625" customWidth="1"/>
    <col min="10" max="10" width="3.81640625" customWidth="1"/>
    <col min="11" max="12" width="8.81640625" bestFit="1" customWidth="1"/>
    <col min="13" max="13" width="6.453125" customWidth="1"/>
    <col min="14" max="14" width="5.7265625" bestFit="1" customWidth="1"/>
    <col min="15" max="15" width="3.54296875" customWidth="1"/>
    <col min="16" max="16" width="7.81640625" bestFit="1" customWidth="1"/>
    <col min="17" max="17" width="6.54296875" bestFit="1" customWidth="1"/>
    <col min="18" max="18" width="3.54296875" customWidth="1"/>
    <col min="19" max="19" width="8.54296875" customWidth="1"/>
    <col min="20" max="20" width="8.54296875" bestFit="1" customWidth="1"/>
    <col min="21" max="21" width="6.81640625" customWidth="1"/>
    <col min="22" max="22" width="6.453125" bestFit="1" customWidth="1"/>
  </cols>
  <sheetData>
    <row r="1" spans="1:22" ht="16" x14ac:dyDescent="0.45">
      <c r="A1" s="1" t="s">
        <v>0</v>
      </c>
      <c r="S1" s="2" t="s">
        <v>1</v>
      </c>
      <c r="T1" s="3"/>
      <c r="U1" s="4"/>
    </row>
    <row r="2" spans="1:22" x14ac:dyDescent="0.35">
      <c r="A2" s="1"/>
    </row>
    <row r="3" spans="1:22" ht="16" x14ac:dyDescent="0.45">
      <c r="D3" s="5" t="s">
        <v>2</v>
      </c>
      <c r="F3" s="6" t="s">
        <v>3</v>
      </c>
      <c r="G3" s="7"/>
      <c r="H3" s="8"/>
      <c r="I3" s="9"/>
      <c r="K3" s="5" t="s">
        <v>4</v>
      </c>
      <c r="S3" s="86" t="s">
        <v>5</v>
      </c>
      <c r="T3" s="86"/>
      <c r="U3" s="87"/>
      <c r="V3" s="88"/>
    </row>
    <row r="4" spans="1:22" hidden="1" x14ac:dyDescent="0.35">
      <c r="A4" s="1"/>
      <c r="F4" s="10">
        <v>0.6</v>
      </c>
      <c r="G4" s="11"/>
      <c r="H4" s="12"/>
      <c r="I4" s="13"/>
      <c r="K4" s="14"/>
      <c r="L4" s="14"/>
    </row>
    <row r="5" spans="1:22" s="15" customFormat="1" ht="16" x14ac:dyDescent="0.3">
      <c r="D5" s="16">
        <v>1.1018699999999999</v>
      </c>
      <c r="E5" s="17" t="s">
        <v>6</v>
      </c>
      <c r="F5" s="18" t="s">
        <v>7</v>
      </c>
      <c r="G5" s="19"/>
      <c r="H5" s="20"/>
      <c r="I5" s="21"/>
      <c r="K5" s="22">
        <f>D5</f>
        <v>1.1018699999999999</v>
      </c>
      <c r="L5" s="23" t="s">
        <v>6</v>
      </c>
      <c r="P5" s="24">
        <v>1.1018699999999999</v>
      </c>
      <c r="Q5" s="25" t="s">
        <v>6</v>
      </c>
    </row>
    <row r="6" spans="1:22" s="15" customFormat="1" ht="13" x14ac:dyDescent="0.3">
      <c r="A6" s="26"/>
      <c r="B6" s="27" t="s">
        <v>8</v>
      </c>
      <c r="C6" s="28"/>
      <c r="D6" s="29" t="s">
        <v>9</v>
      </c>
      <c r="E6" s="30"/>
      <c r="F6" s="31"/>
      <c r="G6" s="32"/>
      <c r="H6" s="33"/>
      <c r="I6" s="34"/>
      <c r="K6" s="35" t="s">
        <v>10</v>
      </c>
      <c r="L6" s="36"/>
      <c r="M6" s="37" t="s">
        <v>11</v>
      </c>
      <c r="N6" s="38"/>
      <c r="P6" s="39" t="s">
        <v>12</v>
      </c>
      <c r="Q6" s="40"/>
      <c r="S6" s="39" t="s">
        <v>13</v>
      </c>
      <c r="T6" s="89"/>
      <c r="U6" s="40"/>
      <c r="V6" s="100"/>
    </row>
    <row r="7" spans="1:22" s="15" customFormat="1" x14ac:dyDescent="0.35">
      <c r="A7" s="41" t="s">
        <v>14</v>
      </c>
      <c r="B7" s="42" t="s">
        <v>15</v>
      </c>
      <c r="C7" s="42" t="s">
        <v>16</v>
      </c>
      <c r="D7" s="43" t="s">
        <v>15</v>
      </c>
      <c r="E7" s="44" t="s">
        <v>16</v>
      </c>
      <c r="F7" s="45" t="s">
        <v>15</v>
      </c>
      <c r="G7" s="46" t="s">
        <v>16</v>
      </c>
      <c r="H7" s="47" t="s">
        <v>17</v>
      </c>
      <c r="I7" s="48" t="s">
        <v>18</v>
      </c>
      <c r="K7" s="49" t="s">
        <v>15</v>
      </c>
      <c r="L7" s="49" t="s">
        <v>16</v>
      </c>
      <c r="M7" s="49" t="s">
        <v>15</v>
      </c>
      <c r="N7" s="49" t="s">
        <v>16</v>
      </c>
      <c r="O7"/>
      <c r="P7" s="50" t="s">
        <v>15</v>
      </c>
      <c r="Q7" s="50" t="s">
        <v>16</v>
      </c>
      <c r="R7"/>
      <c r="S7" s="50" t="s">
        <v>15</v>
      </c>
      <c r="T7" s="50" t="s">
        <v>16</v>
      </c>
      <c r="U7" s="50" t="s">
        <v>17</v>
      </c>
      <c r="V7" s="90" t="s">
        <v>18</v>
      </c>
    </row>
    <row r="8" spans="1:22" x14ac:dyDescent="0.35">
      <c r="A8" s="51"/>
      <c r="B8" s="52"/>
      <c r="C8" s="52"/>
      <c r="D8" s="53"/>
      <c r="E8" s="54"/>
      <c r="F8" s="10"/>
      <c r="G8" s="55"/>
      <c r="H8" s="10"/>
      <c r="I8" s="12"/>
      <c r="K8" s="56"/>
      <c r="L8" s="56"/>
      <c r="M8" s="56"/>
      <c r="N8" s="56"/>
      <c r="P8" s="57"/>
      <c r="Q8" s="57"/>
      <c r="S8" s="91"/>
      <c r="T8" s="91"/>
      <c r="U8" s="92"/>
      <c r="V8" s="93"/>
    </row>
    <row r="9" spans="1:22" x14ac:dyDescent="0.35">
      <c r="A9" s="58" t="s">
        <v>19</v>
      </c>
      <c r="B9" s="59">
        <v>2746.99</v>
      </c>
      <c r="C9" s="59">
        <v>0</v>
      </c>
      <c r="D9" s="60">
        <v>3739.75</v>
      </c>
      <c r="E9" s="61">
        <v>0</v>
      </c>
      <c r="F9" s="62">
        <v>3719.2745100000002</v>
      </c>
      <c r="G9" s="63">
        <v>0</v>
      </c>
      <c r="H9" s="64">
        <f>(F9-D9)/D9</f>
        <v>-5.4750959288721998E-3</v>
      </c>
      <c r="I9" s="65"/>
      <c r="K9" s="66">
        <v>3919.8384999999998</v>
      </c>
      <c r="L9" s="66">
        <v>0</v>
      </c>
      <c r="M9" s="67">
        <f>(K9-D9)/D9</f>
        <v>4.8155224279697796E-2</v>
      </c>
      <c r="N9" s="68"/>
      <c r="P9" s="69">
        <f>119*P5</f>
        <v>131.12252999999998</v>
      </c>
      <c r="Q9" s="69"/>
      <c r="S9" s="94">
        <v>3934.75</v>
      </c>
      <c r="T9" s="94">
        <v>0</v>
      </c>
      <c r="U9" s="95">
        <f>(S9-K9)/K9</f>
        <v>3.8041108071162014E-3</v>
      </c>
      <c r="V9" s="96"/>
    </row>
    <row r="10" spans="1:22" x14ac:dyDescent="0.35">
      <c r="A10" s="58" t="s">
        <v>20</v>
      </c>
      <c r="B10" s="59">
        <v>0</v>
      </c>
      <c r="C10" s="59">
        <v>3862.65</v>
      </c>
      <c r="D10" s="60">
        <v>0</v>
      </c>
      <c r="E10" s="61">
        <v>5272.45</v>
      </c>
      <c r="F10" s="62">
        <v>0</v>
      </c>
      <c r="G10" s="63">
        <v>5140.76</v>
      </c>
      <c r="H10" s="64"/>
      <c r="I10" s="65">
        <f>(G10-E10)/E10</f>
        <v>-2.4977003101025064E-2</v>
      </c>
      <c r="K10" s="66">
        <v>0</v>
      </c>
      <c r="L10" s="66">
        <v>5526.5101000000004</v>
      </c>
      <c r="M10" s="68"/>
      <c r="N10" s="68">
        <f t="shared" ref="N10:N22" si="0">(L10-E10)/E10</f>
        <v>4.8186346006126299E-2</v>
      </c>
      <c r="P10" s="69"/>
      <c r="Q10" s="69">
        <f>168*P5</f>
        <v>185.11415999999997</v>
      </c>
      <c r="S10" s="94">
        <v>0</v>
      </c>
      <c r="T10" s="94">
        <v>5388.35</v>
      </c>
      <c r="U10" s="95"/>
      <c r="V10" s="96">
        <f>(T10-L10)/L10</f>
        <v>-2.4999520040685359E-2</v>
      </c>
    </row>
    <row r="11" spans="1:22" x14ac:dyDescent="0.35">
      <c r="A11" s="58" t="s">
        <v>21</v>
      </c>
      <c r="B11" s="59">
        <v>0</v>
      </c>
      <c r="C11" s="59">
        <v>4385.8100000000004</v>
      </c>
      <c r="D11" s="60">
        <v>0</v>
      </c>
      <c r="E11" s="61">
        <v>5942.38</v>
      </c>
      <c r="F11" s="62">
        <v>0</v>
      </c>
      <c r="G11" s="63">
        <v>5793.94</v>
      </c>
      <c r="H11" s="64"/>
      <c r="I11" s="65">
        <f t="shared" ref="I11:I22" si="1">(G11-E11)/E11</f>
        <v>-2.4979890212339248E-2</v>
      </c>
      <c r="K11" s="66">
        <v>0</v>
      </c>
      <c r="L11" s="66">
        <v>6229.7040999999999</v>
      </c>
      <c r="M11" s="68"/>
      <c r="N11" s="68">
        <f t="shared" si="0"/>
        <v>4.8351687371053317E-2</v>
      </c>
      <c r="P11" s="69"/>
      <c r="Q11" s="69">
        <f>190*P5</f>
        <v>209.35529999999997</v>
      </c>
      <c r="S11" s="94">
        <v>0</v>
      </c>
      <c r="T11" s="94">
        <v>6073.96</v>
      </c>
      <c r="U11" s="95"/>
      <c r="V11" s="96">
        <f>(T11-L11)/L11</f>
        <v>-2.5000240380598476E-2</v>
      </c>
    </row>
    <row r="12" spans="1:22" x14ac:dyDescent="0.35">
      <c r="A12" s="58" t="s">
        <v>22</v>
      </c>
      <c r="B12" s="59">
        <v>440</v>
      </c>
      <c r="C12" s="59">
        <v>440</v>
      </c>
      <c r="D12" s="60">
        <v>528.9</v>
      </c>
      <c r="E12" s="61">
        <v>528.9</v>
      </c>
      <c r="F12" s="62">
        <v>542.12</v>
      </c>
      <c r="G12" s="63">
        <v>542.12</v>
      </c>
      <c r="H12" s="64">
        <f t="shared" ref="H12:H22" si="2">(F12-D12)/D12</f>
        <v>2.4995273208546092E-2</v>
      </c>
      <c r="I12" s="65">
        <f t="shared" si="1"/>
        <v>2.4995273208546092E-2</v>
      </c>
      <c r="K12" s="66">
        <v>539.22540000000004</v>
      </c>
      <c r="L12" s="66">
        <v>539.22540000000004</v>
      </c>
      <c r="M12" s="68">
        <f t="shared" ref="M12:M22" si="3">(K12-D12)/D12</f>
        <v>1.9522404991491889E-2</v>
      </c>
      <c r="N12" s="68">
        <f t="shared" si="0"/>
        <v>1.9522404991491889E-2</v>
      </c>
      <c r="P12" s="69"/>
      <c r="Q12" s="69"/>
      <c r="S12" s="94">
        <v>539.22540000000004</v>
      </c>
      <c r="T12" s="94">
        <v>539.22540000000004</v>
      </c>
      <c r="U12" s="95">
        <f>(S12-K12)/K12</f>
        <v>0</v>
      </c>
      <c r="V12" s="96">
        <f>(T12-L12)/L12</f>
        <v>0</v>
      </c>
    </row>
    <row r="13" spans="1:22" x14ac:dyDescent="0.35">
      <c r="A13" s="58" t="s">
        <v>23</v>
      </c>
      <c r="B13" s="59">
        <v>540</v>
      </c>
      <c r="C13" s="59">
        <v>785</v>
      </c>
      <c r="D13" s="60">
        <v>776.82</v>
      </c>
      <c r="E13" s="61">
        <v>1134.93</v>
      </c>
      <c r="F13" s="62">
        <v>1100.28</v>
      </c>
      <c r="G13" s="63">
        <v>1327.97</v>
      </c>
      <c r="H13" s="64">
        <f t="shared" si="2"/>
        <v>0.41638989727349951</v>
      </c>
      <c r="I13" s="65">
        <f t="shared" si="1"/>
        <v>0.17008978527310051</v>
      </c>
      <c r="K13" s="66">
        <v>902.37720000000002</v>
      </c>
      <c r="L13" s="66">
        <v>1320.5519999999999</v>
      </c>
      <c r="M13" s="68">
        <f t="shared" si="3"/>
        <v>0.16162972117092758</v>
      </c>
      <c r="N13" s="68">
        <f t="shared" si="0"/>
        <v>0.16355369934709615</v>
      </c>
      <c r="P13" s="69">
        <f>104*P5</f>
        <v>114.59447999999999</v>
      </c>
      <c r="Q13" s="69">
        <f>152*P5</f>
        <v>167.48424</v>
      </c>
      <c r="S13" s="94">
        <v>1193.49</v>
      </c>
      <c r="T13" s="94">
        <v>1320.5519999999999</v>
      </c>
      <c r="U13" s="95">
        <f>(S13-K13)/K13</f>
        <v>0.32260655521881537</v>
      </c>
      <c r="V13" s="96">
        <f>(T13-L13)/L13</f>
        <v>0</v>
      </c>
    </row>
    <row r="14" spans="1:22" x14ac:dyDescent="0.35">
      <c r="A14" s="58" t="s">
        <v>24</v>
      </c>
      <c r="B14" s="59">
        <v>575</v>
      </c>
      <c r="C14" s="59">
        <v>810</v>
      </c>
      <c r="D14" s="60">
        <v>253.43</v>
      </c>
      <c r="E14" s="61">
        <v>369.13</v>
      </c>
      <c r="F14" s="62">
        <v>259.77</v>
      </c>
      <c r="G14" s="63">
        <v>278.35000000000002</v>
      </c>
      <c r="H14" s="64">
        <f t="shared" si="2"/>
        <v>2.5016769916742197E-2</v>
      </c>
      <c r="I14" s="65">
        <f t="shared" si="1"/>
        <v>-0.24592961829165869</v>
      </c>
      <c r="K14" s="66">
        <v>258.60809999999998</v>
      </c>
      <c r="L14" s="66">
        <v>374.15640000000002</v>
      </c>
      <c r="M14" s="68">
        <f t="shared" si="3"/>
        <v>2.0432071972536686E-2</v>
      </c>
      <c r="N14" s="68">
        <f t="shared" si="0"/>
        <v>1.361688294096937E-2</v>
      </c>
      <c r="P14" s="70"/>
      <c r="Q14" s="70"/>
      <c r="S14" s="94">
        <v>258.60809999999998</v>
      </c>
      <c r="T14" s="94">
        <v>374.15640000000002</v>
      </c>
      <c r="U14" s="95">
        <f>(S14-K14)/K14</f>
        <v>0</v>
      </c>
      <c r="V14" s="96">
        <f>(T14-L14)/L14</f>
        <v>0</v>
      </c>
    </row>
    <row r="15" spans="1:22" x14ac:dyDescent="0.35">
      <c r="A15" s="58" t="s">
        <v>25</v>
      </c>
      <c r="B15" s="59">
        <v>420</v>
      </c>
      <c r="C15" s="59">
        <v>600</v>
      </c>
      <c r="D15" s="60">
        <v>308.52</v>
      </c>
      <c r="E15" s="61">
        <v>490.33</v>
      </c>
      <c r="F15" s="62">
        <v>316.24</v>
      </c>
      <c r="G15" s="63">
        <v>402.59</v>
      </c>
      <c r="H15" s="64">
        <f t="shared" si="2"/>
        <v>2.502268896667972E-2</v>
      </c>
      <c r="I15" s="65">
        <f t="shared" si="1"/>
        <v>-0.17894071339709994</v>
      </c>
      <c r="K15" s="66">
        <v>313.6311</v>
      </c>
      <c r="L15" s="66">
        <v>495.20699999999999</v>
      </c>
      <c r="M15" s="68">
        <f t="shared" si="3"/>
        <v>1.6566511085180934E-2</v>
      </c>
      <c r="N15" s="68">
        <f t="shared" si="0"/>
        <v>9.9463626537230222E-3</v>
      </c>
      <c r="P15" s="70"/>
      <c r="Q15" s="70"/>
      <c r="S15" s="94">
        <v>313.6311</v>
      </c>
      <c r="T15" s="94">
        <v>495.20699999999999</v>
      </c>
      <c r="U15" s="95">
        <f>(S15-K15)/K15</f>
        <v>0</v>
      </c>
      <c r="V15" s="96">
        <f>(T15-L15)/L15</f>
        <v>0</v>
      </c>
    </row>
    <row r="16" spans="1:22" x14ac:dyDescent="0.35">
      <c r="A16" s="58" t="s">
        <v>26</v>
      </c>
      <c r="B16" s="59">
        <v>390</v>
      </c>
      <c r="C16" s="59">
        <v>560</v>
      </c>
      <c r="D16" s="60">
        <v>484.82</v>
      </c>
      <c r="E16" s="61">
        <v>683.16</v>
      </c>
      <c r="F16" s="62">
        <v>446.94</v>
      </c>
      <c r="G16" s="63">
        <v>600.24</v>
      </c>
      <c r="H16" s="64">
        <f t="shared" si="2"/>
        <v>-7.8132090260302781E-2</v>
      </c>
      <c r="I16" s="65">
        <f t="shared" si="1"/>
        <v>-0.12137712980853675</v>
      </c>
      <c r="K16" s="66">
        <v>489.7047</v>
      </c>
      <c r="L16" s="66">
        <v>693.28980000000001</v>
      </c>
      <c r="M16" s="68">
        <f t="shared" si="3"/>
        <v>1.0075285673033309E-2</v>
      </c>
      <c r="N16" s="68">
        <f t="shared" si="0"/>
        <v>1.4827858773932967E-2</v>
      </c>
      <c r="P16" s="70"/>
      <c r="Q16" s="70"/>
      <c r="S16" s="94">
        <v>489.7047</v>
      </c>
      <c r="T16" s="94">
        <v>693.28980000000001</v>
      </c>
      <c r="U16" s="95">
        <f>(S16-K16)/K16</f>
        <v>0</v>
      </c>
      <c r="V16" s="96">
        <f>(T16-L16)/L16</f>
        <v>0</v>
      </c>
    </row>
    <row r="17" spans="1:22" x14ac:dyDescent="0.35">
      <c r="A17" s="58" t="s">
        <v>27</v>
      </c>
      <c r="B17" s="59">
        <v>360</v>
      </c>
      <c r="C17" s="59">
        <v>515</v>
      </c>
      <c r="D17" s="60">
        <v>528.9</v>
      </c>
      <c r="E17" s="61">
        <v>749.27</v>
      </c>
      <c r="F17" s="62">
        <v>542.12</v>
      </c>
      <c r="G17" s="63">
        <v>668</v>
      </c>
      <c r="H17" s="64">
        <f t="shared" si="2"/>
        <v>2.4995273208546092E-2</v>
      </c>
      <c r="I17" s="65">
        <f t="shared" si="1"/>
        <v>-0.10846557315787364</v>
      </c>
      <c r="K17" s="66">
        <v>533.72310000000004</v>
      </c>
      <c r="L17" s="66">
        <v>759.31740000000002</v>
      </c>
      <c r="M17" s="68">
        <f t="shared" si="3"/>
        <v>9.1191151446399464E-3</v>
      </c>
      <c r="N17" s="68">
        <f t="shared" si="0"/>
        <v>1.340958532972098E-2</v>
      </c>
      <c r="P17" s="70"/>
      <c r="Q17" s="70"/>
      <c r="S17" s="94">
        <v>533.72310000000004</v>
      </c>
      <c r="T17" s="94">
        <v>759.31740000000002</v>
      </c>
      <c r="U17" s="95">
        <f>(S17-K17)/K17</f>
        <v>0</v>
      </c>
      <c r="V17" s="96">
        <f>(T17-L17)/L17</f>
        <v>0</v>
      </c>
    </row>
    <row r="18" spans="1:22" x14ac:dyDescent="0.35">
      <c r="A18" s="58" t="s">
        <v>28</v>
      </c>
      <c r="B18" s="59">
        <v>240</v>
      </c>
      <c r="C18" s="59">
        <v>390</v>
      </c>
      <c r="D18" s="60">
        <v>561.95000000000005</v>
      </c>
      <c r="E18" s="61">
        <v>804.37</v>
      </c>
      <c r="F18" s="62">
        <v>576</v>
      </c>
      <c r="G18" s="63">
        <v>824.47</v>
      </c>
      <c r="H18" s="64">
        <f t="shared" si="2"/>
        <v>2.5002224397188279E-2</v>
      </c>
      <c r="I18" s="65">
        <f t="shared" si="1"/>
        <v>2.4988500317018315E-2</v>
      </c>
      <c r="K18" s="66">
        <v>566.73689999999999</v>
      </c>
      <c r="L18" s="66">
        <v>814.34040000000005</v>
      </c>
      <c r="M18" s="68">
        <f t="shared" si="3"/>
        <v>8.5183735207757724E-3</v>
      </c>
      <c r="N18" s="68">
        <f t="shared" si="0"/>
        <v>1.2395290724417918E-2</v>
      </c>
      <c r="P18" s="70"/>
      <c r="Q18" s="70"/>
      <c r="S18" s="94">
        <v>566.73689999999999</v>
      </c>
      <c r="T18" s="94">
        <v>814.34040000000005</v>
      </c>
      <c r="U18" s="95">
        <f>(S18-K18)/K18</f>
        <v>0</v>
      </c>
      <c r="V18" s="96">
        <f>(T18-L18)/L18</f>
        <v>0</v>
      </c>
    </row>
    <row r="19" spans="1:22" x14ac:dyDescent="0.35">
      <c r="A19" s="58" t="s">
        <v>29</v>
      </c>
      <c r="B19" s="59">
        <v>200</v>
      </c>
      <c r="C19" s="59">
        <v>290</v>
      </c>
      <c r="D19" s="60">
        <v>738.25</v>
      </c>
      <c r="E19" s="61">
        <v>1024.74</v>
      </c>
      <c r="F19" s="62">
        <v>756.71</v>
      </c>
      <c r="G19" s="63">
        <v>1050.3599999999999</v>
      </c>
      <c r="H19" s="64">
        <f t="shared" si="2"/>
        <v>2.5005079580088095E-2</v>
      </c>
      <c r="I19" s="65">
        <f t="shared" si="1"/>
        <v>2.5001463785935839E-2</v>
      </c>
      <c r="K19" s="66">
        <v>748.31280000000004</v>
      </c>
      <c r="L19" s="66">
        <v>1039.9347</v>
      </c>
      <c r="M19" s="68">
        <f t="shared" si="3"/>
        <v>1.3630612935997342E-2</v>
      </c>
      <c r="N19" s="68">
        <f t="shared" si="0"/>
        <v>1.4827858773932912E-2</v>
      </c>
      <c r="P19" s="70"/>
      <c r="Q19" s="70"/>
      <c r="S19" s="94">
        <v>748.31280000000004</v>
      </c>
      <c r="T19" s="94">
        <v>1039.9347</v>
      </c>
      <c r="U19" s="95">
        <f>(S19-K19)/K19</f>
        <v>0</v>
      </c>
      <c r="V19" s="96">
        <f>(T19-L19)/L19</f>
        <v>0</v>
      </c>
    </row>
    <row r="20" spans="1:22" x14ac:dyDescent="0.35">
      <c r="A20" s="58" t="s">
        <v>30</v>
      </c>
      <c r="B20" s="59">
        <v>1022</v>
      </c>
      <c r="C20" s="59">
        <v>1550</v>
      </c>
      <c r="D20" s="60">
        <v>1272.6600000000001</v>
      </c>
      <c r="E20" s="61">
        <v>1928.27</v>
      </c>
      <c r="F20" s="62">
        <v>1274.4212</v>
      </c>
      <c r="G20" s="63">
        <v>1825.39</v>
      </c>
      <c r="H20" s="64">
        <f t="shared" si="2"/>
        <v>1.3838731475805926E-3</v>
      </c>
      <c r="I20" s="65">
        <f t="shared" si="1"/>
        <v>-5.3353524143403094E-2</v>
      </c>
      <c r="K20" s="66">
        <v>1287.5382</v>
      </c>
      <c r="L20" s="66">
        <v>1953.3164999999999</v>
      </c>
      <c r="M20" s="68">
        <f t="shared" si="3"/>
        <v>1.1690632219131487E-2</v>
      </c>
      <c r="N20" s="68">
        <f t="shared" si="0"/>
        <v>1.2989104222956288E-2</v>
      </c>
      <c r="P20" s="70"/>
      <c r="Q20" s="70"/>
      <c r="S20" s="94">
        <v>1287.5382</v>
      </c>
      <c r="T20" s="94">
        <v>1953.3164999999999</v>
      </c>
      <c r="U20" s="95">
        <f>(S20-K20)/K20</f>
        <v>0</v>
      </c>
      <c r="V20" s="96">
        <f>(T20-L20)/L20</f>
        <v>0</v>
      </c>
    </row>
    <row r="21" spans="1:22" x14ac:dyDescent="0.35">
      <c r="A21" s="58" t="s">
        <v>31</v>
      </c>
      <c r="B21" s="59">
        <v>515</v>
      </c>
      <c r="C21" s="59">
        <v>1385</v>
      </c>
      <c r="D21" s="60">
        <v>639.08000000000004</v>
      </c>
      <c r="E21" s="61">
        <v>1724.43</v>
      </c>
      <c r="F21" s="62">
        <v>792.05</v>
      </c>
      <c r="G21" s="63">
        <v>1527.54</v>
      </c>
      <c r="H21" s="64">
        <f t="shared" si="2"/>
        <v>0.23935970457532688</v>
      </c>
      <c r="I21" s="65">
        <f t="shared" si="1"/>
        <v>-0.11417685844018029</v>
      </c>
      <c r="K21" s="66">
        <v>649.27139999999997</v>
      </c>
      <c r="L21" s="66">
        <v>1744.2291</v>
      </c>
      <c r="M21" s="68">
        <f t="shared" si="3"/>
        <v>1.5946986292795784E-2</v>
      </c>
      <c r="N21" s="68">
        <f t="shared" si="0"/>
        <v>1.1481533028304977E-2</v>
      </c>
      <c r="P21" s="70"/>
      <c r="Q21" s="70"/>
      <c r="S21" s="94">
        <v>649.27139999999997</v>
      </c>
      <c r="T21" s="94">
        <v>1744.2291</v>
      </c>
      <c r="U21" s="95">
        <f>(S21-K21)/K21</f>
        <v>0</v>
      </c>
      <c r="V21" s="96">
        <f>(T21-L21)/L21</f>
        <v>0</v>
      </c>
    </row>
    <row r="22" spans="1:22" x14ac:dyDescent="0.35">
      <c r="A22" t="s">
        <v>32</v>
      </c>
      <c r="B22" s="71">
        <v>0</v>
      </c>
      <c r="C22" s="71">
        <v>0</v>
      </c>
      <c r="D22" s="60">
        <v>1041.27</v>
      </c>
      <c r="E22" s="61">
        <v>1498.54</v>
      </c>
      <c r="F22" s="62">
        <v>1017.3</v>
      </c>
      <c r="G22" s="63">
        <v>1466.01</v>
      </c>
      <c r="H22" s="64">
        <f t="shared" si="2"/>
        <v>-2.301996600305399E-2</v>
      </c>
      <c r="I22" s="65">
        <f t="shared" si="1"/>
        <v>-2.1707795587705348E-2</v>
      </c>
      <c r="K22" s="66">
        <v>1056.4416000000001</v>
      </c>
      <c r="L22" s="66">
        <v>1518.6348</v>
      </c>
      <c r="M22" s="68">
        <f t="shared" si="3"/>
        <v>1.4570284364286042E-2</v>
      </c>
      <c r="N22" s="68">
        <f t="shared" si="0"/>
        <v>1.340958532972098E-2</v>
      </c>
      <c r="P22" s="70"/>
      <c r="Q22" s="70"/>
      <c r="S22" s="94">
        <v>1056.4416000000001</v>
      </c>
      <c r="T22" s="94">
        <v>1518.6348</v>
      </c>
      <c r="U22" s="95">
        <f>(S22-K22)/K22</f>
        <v>0</v>
      </c>
      <c r="V22" s="96">
        <f>(T22-L22)/L22</f>
        <v>0</v>
      </c>
    </row>
    <row r="23" spans="1:22" x14ac:dyDescent="0.35">
      <c r="A23" t="s">
        <v>33</v>
      </c>
      <c r="B23" s="71"/>
      <c r="C23" s="71"/>
      <c r="D23" s="60"/>
      <c r="E23" s="61"/>
      <c r="F23" s="62">
        <v>100000</v>
      </c>
      <c r="G23" s="63">
        <v>100000</v>
      </c>
      <c r="H23" s="72"/>
      <c r="I23" s="73"/>
      <c r="K23" s="66">
        <v>59094.701999999997</v>
      </c>
      <c r="L23" s="66">
        <v>59094.701999999997</v>
      </c>
      <c r="M23" s="68">
        <v>0</v>
      </c>
      <c r="N23" s="68">
        <v>0</v>
      </c>
      <c r="P23" s="70"/>
      <c r="Q23" s="70"/>
      <c r="S23" s="94">
        <v>59094.701999999997</v>
      </c>
      <c r="T23" s="94">
        <v>59094.701999999997</v>
      </c>
      <c r="U23" s="95">
        <f>(S23-K23)/K23</f>
        <v>0</v>
      </c>
      <c r="V23" s="96">
        <f>(T23-L23)/L23</f>
        <v>0</v>
      </c>
    </row>
    <row r="24" spans="1:22" x14ac:dyDescent="0.35">
      <c r="A24" s="58" t="s">
        <v>34</v>
      </c>
      <c r="B24" s="59">
        <v>0</v>
      </c>
      <c r="C24" s="59">
        <v>0</v>
      </c>
      <c r="D24" s="60">
        <v>0</v>
      </c>
      <c r="E24" s="61">
        <v>0</v>
      </c>
      <c r="F24" s="62"/>
      <c r="G24" s="63"/>
      <c r="H24" s="72"/>
      <c r="I24" s="73"/>
      <c r="K24" s="66">
        <v>29602.374</v>
      </c>
      <c r="L24" s="66">
        <v>29602.374</v>
      </c>
      <c r="M24" s="68">
        <v>0</v>
      </c>
      <c r="N24" s="68">
        <v>0</v>
      </c>
      <c r="P24" s="70"/>
      <c r="Q24" s="70"/>
      <c r="S24" s="94">
        <v>29602.374</v>
      </c>
      <c r="T24" s="94">
        <v>29602.374</v>
      </c>
      <c r="U24" s="95">
        <f>(S24-K24)/K24</f>
        <v>0</v>
      </c>
      <c r="V24" s="96">
        <f>(T24-L24)/L24</f>
        <v>0</v>
      </c>
    </row>
    <row r="25" spans="1:22" x14ac:dyDescent="0.35">
      <c r="A25" s="58" t="s">
        <v>35</v>
      </c>
      <c r="B25" s="74">
        <v>110000</v>
      </c>
      <c r="C25" s="74">
        <v>110000</v>
      </c>
      <c r="D25" s="60">
        <v>141039.35999999999</v>
      </c>
      <c r="E25" s="61">
        <v>141039.35999999999</v>
      </c>
      <c r="F25" s="62">
        <v>143000</v>
      </c>
      <c r="G25" s="63">
        <v>143000</v>
      </c>
      <c r="H25" s="72"/>
      <c r="I25" s="73"/>
      <c r="K25" s="75">
        <v>147901.82399999999</v>
      </c>
      <c r="L25" s="75">
        <v>147901.82399999999</v>
      </c>
      <c r="M25" s="68">
        <f t="shared" ref="M25:N26" si="4">(K25-D25)/D25</f>
        <v>4.8656375071469464E-2</v>
      </c>
      <c r="N25" s="68">
        <f t="shared" si="4"/>
        <v>4.8656375071469464E-2</v>
      </c>
      <c r="P25" s="69">
        <f>4510*P5</f>
        <v>4969.4336999999996</v>
      </c>
      <c r="Q25" s="69">
        <f>P25</f>
        <v>4969.4336999999996</v>
      </c>
      <c r="S25" s="97">
        <v>151599.37</v>
      </c>
      <c r="T25" s="97">
        <v>144204.28</v>
      </c>
      <c r="U25" s="95">
        <f>(S25-K25)/K25</f>
        <v>2.5000002704496749E-2</v>
      </c>
      <c r="V25" s="96">
        <f>(T25-L25)/L25</f>
        <v>-2.4999989182013026E-2</v>
      </c>
    </row>
    <row r="26" spans="1:22" x14ac:dyDescent="0.35">
      <c r="A26" s="76" t="s">
        <v>36</v>
      </c>
      <c r="B26" s="74">
        <v>110000</v>
      </c>
      <c r="C26" s="74">
        <v>110000</v>
      </c>
      <c r="D26" s="77">
        <v>62035.28</v>
      </c>
      <c r="E26" s="78">
        <v>90243.15</v>
      </c>
      <c r="F26" s="79">
        <v>63586.16</v>
      </c>
      <c r="G26" s="80">
        <v>92499.23</v>
      </c>
      <c r="H26" s="81"/>
      <c r="I26" s="82"/>
      <c r="K26" s="75">
        <v>62836.266000000003</v>
      </c>
      <c r="L26" s="75">
        <v>91338.18</v>
      </c>
      <c r="M26" s="83">
        <f t="shared" si="4"/>
        <v>1.2911781811898075E-2</v>
      </c>
      <c r="N26" s="83">
        <f t="shared" si="4"/>
        <v>1.2134217389353085E-2</v>
      </c>
      <c r="P26" s="69"/>
      <c r="Q26" s="69"/>
      <c r="S26" s="97">
        <v>62836.266000000003</v>
      </c>
      <c r="T26" s="97">
        <v>91338.18</v>
      </c>
      <c r="U26" s="98">
        <f>(S26-K26)/K26</f>
        <v>0</v>
      </c>
      <c r="V26" s="99">
        <f>(T26-L26)/L26</f>
        <v>0</v>
      </c>
    </row>
    <row r="28" spans="1:22" x14ac:dyDescent="0.35">
      <c r="D28" t="s">
        <v>42</v>
      </c>
      <c r="F28" s="84" t="s">
        <v>37</v>
      </c>
      <c r="K28" t="s">
        <v>43</v>
      </c>
      <c r="S28" s="85" t="s">
        <v>39</v>
      </c>
      <c r="T28" t="s">
        <v>38</v>
      </c>
    </row>
    <row r="29" spans="1:22" x14ac:dyDescent="0.35">
      <c r="D29" t="s">
        <v>44</v>
      </c>
      <c r="K29" t="s">
        <v>45</v>
      </c>
      <c r="S29" t="s">
        <v>40</v>
      </c>
      <c r="T29" s="101">
        <v>172580.08568953106</v>
      </c>
    </row>
    <row r="30" spans="1:22" x14ac:dyDescent="0.35">
      <c r="K30" t="s">
        <v>46</v>
      </c>
      <c r="S30" t="s">
        <v>41</v>
      </c>
    </row>
  </sheetData>
  <mergeCells count="10">
    <mergeCell ref="S6:U6"/>
    <mergeCell ref="B6:C6"/>
    <mergeCell ref="D6:E6"/>
    <mergeCell ref="F6:H6"/>
    <mergeCell ref="K6:L6"/>
    <mergeCell ref="M6:N6"/>
    <mergeCell ref="P6:Q6"/>
    <mergeCell ref="S1:U1"/>
    <mergeCell ref="F3:H3"/>
    <mergeCell ref="F5:H5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917BF2E65A01458C8572B710C39C45" ma:contentTypeVersion="16" ma:contentTypeDescription="Create a new document." ma:contentTypeScope="" ma:versionID="1e19964b37660c80f4ad6ff54938ba7a">
  <xsd:schema xmlns:xsd="http://www.w3.org/2001/XMLSchema" xmlns:xs="http://www.w3.org/2001/XMLSchema" xmlns:p="http://schemas.microsoft.com/office/2006/metadata/properties" xmlns:ns2="962316f4-5d4e-44a8-a5ef-32b9ccfcf81e" xmlns:ns3="bbfdf82c-52d2-4d4d-96ea-a7a5fb009161" targetNamespace="http://schemas.microsoft.com/office/2006/metadata/properties" ma:root="true" ma:fieldsID="e29410765c47b703a66f3b7a65afee4e" ns2:_="" ns3:_="">
    <xsd:import namespace="962316f4-5d4e-44a8-a5ef-32b9ccfcf81e"/>
    <xsd:import namespace="bbfdf82c-52d2-4d4d-96ea-a7a5fb009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2316f4-5d4e-44a8-a5ef-32b9ccfcf8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359590d-4980-4a2f-aed4-1319437f1000}" ma:internalName="TaxCatchAll" ma:showField="CatchAllData" ma:web="962316f4-5d4e-44a8-a5ef-32b9ccfcf8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fdf82c-52d2-4d4d-96ea-a7a5fb009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75d32d0-dd38-4d2f-b4b0-3860cb1feb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fdf82c-52d2-4d4d-96ea-a7a5fb009161">
      <Terms xmlns="http://schemas.microsoft.com/office/infopath/2007/PartnerControls"/>
    </lcf76f155ced4ddcb4097134ff3c332f>
    <TaxCatchAll xmlns="962316f4-5d4e-44a8-a5ef-32b9ccfcf81e" xsi:nil="true"/>
  </documentManagement>
</p:properties>
</file>

<file path=customXml/itemProps1.xml><?xml version="1.0" encoding="utf-8"?>
<ds:datastoreItem xmlns:ds="http://schemas.openxmlformats.org/officeDocument/2006/customXml" ds:itemID="{A779D63E-C5FE-4872-BB11-276BADCA2741}"/>
</file>

<file path=customXml/itemProps2.xml><?xml version="1.0" encoding="utf-8"?>
<ds:datastoreItem xmlns:ds="http://schemas.openxmlformats.org/officeDocument/2006/customXml" ds:itemID="{2F402C34-03E7-49EF-A8F7-57AA2B41F9ED}"/>
</file>

<file path=customXml/itemProps3.xml><?xml version="1.0" encoding="utf-8"?>
<ds:datastoreItem xmlns:ds="http://schemas.openxmlformats.org/officeDocument/2006/customXml" ds:itemID="{F6B64F41-6C72-4CD9-BAC3-C986B10D05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Sailesh Patel</dc:creator>
  <cp:lastModifiedBy>Sailesh Patel</cp:lastModifiedBy>
  <dcterms:created xsi:type="dcterms:W3CDTF">2023-10-19T15:00:01Z</dcterms:created>
  <dcterms:modified xsi:type="dcterms:W3CDTF">2023-10-19T15:11:25Z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a8edf35-91ea-44e1-afab-38c462b39a0c_Enabled">
    <vt:lpwstr>true</vt:lpwstr>
  </property>
  <property fmtid="{D5CDD505-2E9C-101B-9397-08002B2CF9AE}" pid="3" name="MSIP_Label_7a8edf35-91ea-44e1-afab-38c462b39a0c_SetDate">
    <vt:lpwstr>2023-10-19T15:10:19Z</vt:lpwstr>
  </property>
  <property fmtid="{D5CDD505-2E9C-101B-9397-08002B2CF9AE}" pid="4" name="MSIP_Label_7a8edf35-91ea-44e1-afab-38c462b39a0c_Method">
    <vt:lpwstr>Standard</vt:lpwstr>
  </property>
  <property fmtid="{D5CDD505-2E9C-101B-9397-08002B2CF9AE}" pid="5" name="MSIP_Label_7a8edf35-91ea-44e1-afab-38c462b39a0c_Name">
    <vt:lpwstr>Official</vt:lpwstr>
  </property>
  <property fmtid="{D5CDD505-2E9C-101B-9397-08002B2CF9AE}" pid="6" name="MSIP_Label_7a8edf35-91ea-44e1-afab-38c462b39a0c_SiteId">
    <vt:lpwstr>aaacb679-c381-48fb-b320-f9d581ee948f</vt:lpwstr>
  </property>
  <property fmtid="{D5CDD505-2E9C-101B-9397-08002B2CF9AE}" pid="7" name="MSIP_Label_7a8edf35-91ea-44e1-afab-38c462b39a0c_ActionId">
    <vt:lpwstr>3a8f4c34-7841-4485-84b6-30c7c8caad62</vt:lpwstr>
  </property>
  <property fmtid="{D5CDD505-2E9C-101B-9397-08002B2CF9AE}" pid="8" name="MSIP_Label_7a8edf35-91ea-44e1-afab-38c462b39a0c_ContentBits">
    <vt:lpwstr>0</vt:lpwstr>
  </property>
  <property fmtid="{D5CDD505-2E9C-101B-9397-08002B2CF9AE}" pid="9" name="ContentTypeId">
    <vt:lpwstr>0x010100CA917BF2E65A01458C8572B710C39C45</vt:lpwstr>
  </property>
  <property fmtid="{D5CDD505-2E9C-101B-9397-08002B2CF9AE}" pid="10" name="MediaServiceImageTags">
    <vt:lpwstr/>
  </property>
</Properties>
</file>